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amakha-o\Desktop\Законопроект про внесення змін до ЗУ Про ДБУ на 2021 рік (Доступна іпотека)\"/>
    </mc:Choice>
  </mc:AlternateContent>
  <bookViews>
    <workbookView xWindow="0" yWindow="0" windowWidth="28770" windowHeight="12360"/>
  </bookViews>
  <sheets>
    <sheet name="dod_1" sheetId="1" r:id="rId1"/>
  </sheets>
  <definedNames>
    <definedName name="_xlnm.Print_Titles" localSheetId="0">dod_1!$5:$7</definedName>
    <definedName name="_xlnm.Print_Titles">#REF!</definedName>
    <definedName name="_xlnm.Print_Area" localSheetId="0">dod_1!$A$1:$N$32</definedName>
  </definedNames>
  <calcPr calcId="152511"/>
</workbook>
</file>

<file path=xl/calcChain.xml><?xml version="1.0" encoding="utf-8"?>
<calcChain xmlns="http://schemas.openxmlformats.org/spreadsheetml/2006/main">
  <c r="H8" i="1" l="1"/>
  <c r="E8" i="1"/>
  <c r="F9" i="1"/>
  <c r="F11" i="1"/>
  <c r="E9" i="1"/>
  <c r="E11" i="1"/>
  <c r="F12" i="1"/>
  <c r="E12" i="1"/>
  <c r="N12" i="1"/>
  <c r="E15" i="1"/>
  <c r="F14" i="1"/>
  <c r="D9" i="1"/>
  <c r="N9" i="1" s="1"/>
  <c r="N11" i="1"/>
  <c r="D11" i="1"/>
  <c r="D12" i="1"/>
  <c r="N16" i="1"/>
  <c r="D13" i="1"/>
  <c r="H13" i="1"/>
  <c r="H14" i="1"/>
  <c r="D14" i="1"/>
  <c r="E17" i="1" l="1"/>
  <c r="D17" i="1"/>
  <c r="N17" i="1" s="1"/>
  <c r="E18" i="1"/>
  <c r="D18" i="1"/>
  <c r="N18" i="1" s="1"/>
  <c r="E19" i="1"/>
  <c r="D19" i="1"/>
  <c r="N19" i="1" s="1"/>
  <c r="F13" i="1"/>
  <c r="F15" i="1"/>
  <c r="E13" i="1"/>
  <c r="E14" i="1"/>
  <c r="N13" i="1"/>
  <c r="N14" i="1"/>
  <c r="D15" i="1"/>
  <c r="N15" i="1" s="1"/>
  <c r="N8" i="1"/>
</calcChain>
</file>

<file path=xl/sharedStrings.xml><?xml version="1.0" encoding="utf-8"?>
<sst xmlns="http://schemas.openxmlformats.org/spreadsheetml/2006/main" count="53" uniqueCount="46">
  <si>
    <t>Код програмної класифікації видатків та кредитування державного бюджету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</si>
  <si>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</si>
  <si>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</si>
  <si>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</si>
  <si>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Всього</t>
  </si>
  <si>
    <t>оплата праці</t>
  </si>
  <si>
    <t>видатки 
споживання</t>
  </si>
  <si>
    <t>комунальні 
послуги та 
енергоносії</t>
  </si>
  <si>
    <t>видатки 
розвитку</t>
  </si>
  <si>
    <t>з них:</t>
  </si>
  <si>
    <t>Разом:</t>
  </si>
  <si>
    <t>Найменування згідно з відомчою і програмною класифікаціями видатків та кредитування державного бюджету</t>
  </si>
  <si>
    <t>Всього:</t>
  </si>
  <si>
    <t>(тис. грн)</t>
  </si>
  <si>
    <t>3110000</t>
  </si>
  <si>
    <t>Державне агентство автомобільних доріг України</t>
  </si>
  <si>
    <t>3111000</t>
  </si>
  <si>
    <t>Апарат Державного агентства автомобільних доріг України</t>
  </si>
  <si>
    <t>3111010</t>
  </si>
  <si>
    <t>0456</t>
  </si>
  <si>
    <t>Керівництво та управління у сфері будівництва, ремонту та утримання автомобільних доріг</t>
  </si>
  <si>
    <t>Зміни до додатка № 3 до Закону України "Про Державний бюджет України на 2021 рік"
"Розподіл видатків Державного бюджету України на 2021 рік"</t>
  </si>
  <si>
    <t>1200000</t>
  </si>
  <si>
    <t>Міністерство розвитку економіки, торгівлі та сільського господарства України</t>
  </si>
  <si>
    <t>1201000</t>
  </si>
  <si>
    <t>Апарат Міністерства розвитку економіки, торгівлі та сільського господарства України</t>
  </si>
  <si>
    <t>0421</t>
  </si>
  <si>
    <t>1202000</t>
  </si>
  <si>
    <t>Державна служба України з питань геодезії, картографії та кадастру</t>
  </si>
  <si>
    <t>1202010</t>
  </si>
  <si>
    <t>Керівництво та управління у сфері геодезії, картографії та кадастру</t>
  </si>
  <si>
    <t>3510000</t>
  </si>
  <si>
    <t>Міністерство фінансів України (загальнодержавні видатки та кредитування)</t>
  </si>
  <si>
    <t>3511000</t>
  </si>
  <si>
    <t>3511350</t>
  </si>
  <si>
    <t>0170</t>
  </si>
  <si>
    <t xml:space="preserve">Обслуговування державного боргу </t>
  </si>
  <si>
    <t>311____</t>
  </si>
  <si>
    <t>Народні депутати України</t>
  </si>
  <si>
    <t>Формування статутного капіталу акціонерного товариства, яке провадить діяльність у сфері фінансування розвитку мережі автомобільних доріг, підвищення безпеки руху, швидкості, комфортності та економічності перевезень пасажирів і вантажів автомобільним транспортом; поліпшення транспортно-експлуатаційного стану автомобільних доріг, мостів та дорожньої інфраструктури; поліпшення технічних показників, підвищення конкурентоспроможності автомобільних доріг щодо забезпечення транзитних перевезень і розвитку автомобільного туризму; сприяння інвестиційному, соціально-економічному та екологічно збалансованому розвитку держави, а також проектування й розбудова: мережі метрополітену, в тому числі – легкорейкового метро та швидкісного трамваю; мережі регіональних авіа-хабів (аеропортів); мережі приміського та швидкісного залізничного сполучення</t>
  </si>
  <si>
    <t>Орест САЛАМАХА</t>
  </si>
  <si>
    <t>Ігор МОЛОТОК</t>
  </si>
  <si>
    <t>Олена ШУЛЯК</t>
  </si>
  <si>
    <t>Арсеній ПУШКАРЕНКО</t>
  </si>
  <si>
    <t>Олександр ТРУХІН</t>
  </si>
  <si>
    <t>Додаток № 1
до Закону України
"Про внесення змін до Закону України
"Про Державний бюджет України на 2021 рік"
(щодо впровадження фінансово-кредитних механізмів забезпечення громадян України житлом)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</si>
</sst>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"/>
  </numFmts>
  <fonts count="2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7.5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0"/>
      <color theme="1"/>
      <name val="Times New Roman"/>
      <family val="1"/>
    </font>
    <font>
      <sz val="9"/>
      <color theme="1"/>
      <name val="Times New Roman"/>
      <family val="1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7" fillId="0" borderId="0"/>
    <xf numFmtId="0" fontId="1" fillId="0" borderId="0"/>
    <xf numFmtId="0" fontId="3" fillId="0" borderId="0"/>
    <xf numFmtId="0" fontId="8" fillId="0" borderId="0"/>
    <xf numFmtId="0" fontId="4" fillId="0" borderId="0"/>
    <xf numFmtId="0" fontId="7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9" fillId="0" borderId="0" xfId="0" applyNumberFormat="1" applyFont="1" applyFill="1" applyAlignment="1" applyProtection="1"/>
    <xf numFmtId="0" fontId="10" fillId="0" borderId="0" xfId="0" applyNumberFormat="1" applyFont="1" applyFill="1" applyAlignment="1" applyProtection="1">
      <alignment horizontal="center" vertical="center" wrapText="1"/>
    </xf>
    <xf numFmtId="0" fontId="9" fillId="0" borderId="0" xfId="0" applyFont="1" applyFill="1"/>
    <xf numFmtId="0" fontId="12" fillId="0" borderId="1" xfId="0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Alignment="1" applyProtection="1">
      <alignment horizontal="center"/>
    </xf>
    <xf numFmtId="0" fontId="9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right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vertical="top"/>
    </xf>
    <xf numFmtId="164" fontId="16" fillId="0" borderId="4" xfId="0" applyNumberFormat="1" applyFont="1" applyFill="1" applyBorder="1" applyAlignment="1" applyProtection="1">
      <alignment vertical="top"/>
    </xf>
    <xf numFmtId="164" fontId="15" fillId="0" borderId="4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15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wrapText="1"/>
    </xf>
    <xf numFmtId="164" fontId="15" fillId="0" borderId="2" xfId="0" applyNumberFormat="1" applyFont="1" applyFill="1" applyBorder="1" applyAlignment="1">
      <alignment vertical="center"/>
    </xf>
    <xf numFmtId="0" fontId="9" fillId="3" borderId="0" xfId="0" applyFont="1" applyFill="1"/>
    <xf numFmtId="0" fontId="17" fillId="0" borderId="2" xfId="0" applyFont="1" applyFill="1" applyBorder="1" applyAlignment="1">
      <alignment wrapText="1"/>
    </xf>
    <xf numFmtId="164" fontId="17" fillId="0" borderId="2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top" wrapText="1"/>
    </xf>
    <xf numFmtId="164" fontId="18" fillId="0" borderId="2" xfId="0" applyNumberFormat="1" applyFont="1" applyFill="1" applyBorder="1" applyAlignment="1">
      <alignment vertical="center"/>
    </xf>
    <xf numFmtId="0" fontId="9" fillId="2" borderId="0" xfId="0" applyFont="1" applyFill="1"/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top" wrapText="1"/>
    </xf>
    <xf numFmtId="164" fontId="18" fillId="0" borderId="4" xfId="0" applyNumberFormat="1" applyFont="1" applyFill="1" applyBorder="1" applyAlignment="1">
      <alignment vertical="center"/>
    </xf>
    <xf numFmtId="0" fontId="19" fillId="0" borderId="0" xfId="0" applyNumberFormat="1" applyFont="1" applyFill="1" applyAlignment="1" applyProtection="1"/>
    <xf numFmtId="0" fontId="19" fillId="0" borderId="0" xfId="0" applyNumberFormat="1" applyFont="1" applyFill="1" applyAlignment="1" applyProtection="1">
      <alignment horizontal="right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Alignment="1" applyProtection="1">
      <alignment horizontal="center" wrapText="1"/>
    </xf>
    <xf numFmtId="0" fontId="12" fillId="0" borderId="0" xfId="0" applyNumberFormat="1" applyFont="1" applyFill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center"/>
    </xf>
  </cellXfs>
  <cellStyles count="9">
    <cellStyle name="Normal_Доходи" xfId="1"/>
    <cellStyle name="Звичайний" xfId="0" builtinId="0"/>
    <cellStyle name="Звичайний 2" xfId="2"/>
    <cellStyle name="Звичайний 3" xfId="3"/>
    <cellStyle name="Звичайний 4" xfId="4"/>
    <cellStyle name="Звичайний 5" xfId="5"/>
    <cellStyle name="Звичайний 6" xfId="6"/>
    <cellStyle name="Обычный 2" xfId="7"/>
    <cellStyle name="Фінансовий 2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showZeros="0" tabSelected="1" view="pageBreakPreview" zoomScale="85" zoomScaleNormal="85" zoomScaleSheetLayoutView="85" workbookViewId="0">
      <selection activeCell="I24" sqref="I24"/>
    </sheetView>
  </sheetViews>
  <sheetFormatPr defaultColWidth="9.1640625" defaultRowHeight="12.75" x14ac:dyDescent="0.2"/>
  <cols>
    <col min="1" max="1" width="13.1640625" style="1" customWidth="1"/>
    <col min="2" max="2" width="14" style="1" customWidth="1"/>
    <col min="3" max="3" width="38" style="1" customWidth="1"/>
    <col min="4" max="4" width="18.6640625" style="1" bestFit="1" customWidth="1"/>
    <col min="5" max="5" width="16.6640625" style="1" customWidth="1"/>
    <col min="6" max="6" width="15.83203125" style="1" bestFit="1" customWidth="1"/>
    <col min="7" max="7" width="12.6640625" style="1" customWidth="1"/>
    <col min="8" max="8" width="14.33203125" style="1" customWidth="1"/>
    <col min="9" max="9" width="17" style="1" bestFit="1" customWidth="1"/>
    <col min="10" max="10" width="13.6640625" style="1" bestFit="1" customWidth="1"/>
    <col min="11" max="11" width="13.33203125" style="1" customWidth="1"/>
    <col min="12" max="12" width="13" style="1" customWidth="1"/>
    <col min="13" max="13" width="13.1640625" style="1" customWidth="1"/>
    <col min="14" max="14" width="16.33203125" style="1" bestFit="1" customWidth="1"/>
    <col min="15" max="255" width="9.1640625" style="3" customWidth="1"/>
    <col min="256" max="16384" width="9.1640625" style="3"/>
  </cols>
  <sheetData>
    <row r="1" spans="1:14" ht="66" customHeight="1" x14ac:dyDescent="0.2">
      <c r="D1" s="2"/>
      <c r="E1" s="2"/>
      <c r="F1" s="2"/>
      <c r="G1" s="2"/>
      <c r="H1" s="2"/>
      <c r="I1" s="2"/>
      <c r="J1" s="2"/>
      <c r="K1" s="32" t="s">
        <v>45</v>
      </c>
      <c r="L1" s="32"/>
      <c r="M1" s="32"/>
      <c r="N1" s="32"/>
    </row>
    <row r="2" spans="1:14" ht="44.25" customHeight="1" x14ac:dyDescent="0.3">
      <c r="A2" s="37" t="s">
        <v>21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8.75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8.75" x14ac:dyDescent="0.3">
      <c r="A4" s="4"/>
      <c r="B4" s="5"/>
      <c r="C4" s="5"/>
      <c r="D4" s="5"/>
      <c r="E4" s="6"/>
      <c r="F4" s="7"/>
      <c r="G4" s="5"/>
      <c r="H4" s="6"/>
      <c r="I4" s="8"/>
      <c r="J4" s="9"/>
      <c r="K4" s="9"/>
      <c r="L4" s="9"/>
      <c r="M4" s="9"/>
      <c r="N4" s="10" t="s">
        <v>13</v>
      </c>
    </row>
    <row r="5" spans="1:14" ht="15" x14ac:dyDescent="0.2">
      <c r="A5" s="34" t="s">
        <v>0</v>
      </c>
      <c r="B5" s="34" t="s">
        <v>1</v>
      </c>
      <c r="C5" s="34" t="s">
        <v>11</v>
      </c>
      <c r="D5" s="33" t="s">
        <v>2</v>
      </c>
      <c r="E5" s="33"/>
      <c r="F5" s="33"/>
      <c r="G5" s="33"/>
      <c r="H5" s="33"/>
      <c r="I5" s="33" t="s">
        <v>3</v>
      </c>
      <c r="J5" s="33"/>
      <c r="K5" s="33"/>
      <c r="L5" s="33"/>
      <c r="M5" s="33"/>
      <c r="N5" s="33" t="s">
        <v>10</v>
      </c>
    </row>
    <row r="6" spans="1:14" x14ac:dyDescent="0.2">
      <c r="A6" s="34"/>
      <c r="B6" s="34"/>
      <c r="C6" s="34"/>
      <c r="D6" s="35" t="s">
        <v>4</v>
      </c>
      <c r="E6" s="36" t="s">
        <v>6</v>
      </c>
      <c r="F6" s="35" t="s">
        <v>9</v>
      </c>
      <c r="G6" s="35"/>
      <c r="H6" s="36" t="s">
        <v>8</v>
      </c>
      <c r="I6" s="35" t="s">
        <v>4</v>
      </c>
      <c r="J6" s="36" t="s">
        <v>6</v>
      </c>
      <c r="K6" s="35" t="s">
        <v>9</v>
      </c>
      <c r="L6" s="35"/>
      <c r="M6" s="36" t="s">
        <v>8</v>
      </c>
      <c r="N6" s="33"/>
    </row>
    <row r="7" spans="1:14" ht="66" customHeight="1" x14ac:dyDescent="0.2">
      <c r="A7" s="34"/>
      <c r="B7" s="34"/>
      <c r="C7" s="34"/>
      <c r="D7" s="35"/>
      <c r="E7" s="36"/>
      <c r="F7" s="11" t="s">
        <v>5</v>
      </c>
      <c r="G7" s="11" t="s">
        <v>7</v>
      </c>
      <c r="H7" s="36"/>
      <c r="I7" s="35"/>
      <c r="J7" s="36"/>
      <c r="K7" s="11" t="s">
        <v>5</v>
      </c>
      <c r="L7" s="11" t="s">
        <v>7</v>
      </c>
      <c r="M7" s="36"/>
      <c r="N7" s="33"/>
    </row>
    <row r="8" spans="1:14" s="15" customFormat="1" ht="18.75" customHeight="1" x14ac:dyDescent="0.2">
      <c r="A8" s="12"/>
      <c r="B8" s="12"/>
      <c r="C8" s="13" t="s">
        <v>12</v>
      </c>
      <c r="D8" s="14">
        <v>1183857335.7</v>
      </c>
      <c r="E8" s="14">
        <f>1082544213-5100</f>
        <v>1082539113</v>
      </c>
      <c r="F8" s="14">
        <v>205446987.90000001</v>
      </c>
      <c r="G8" s="14">
        <v>8352724.2000000002</v>
      </c>
      <c r="H8" s="14">
        <f>99813122.7+5100</f>
        <v>99818222.700000003</v>
      </c>
      <c r="I8" s="14">
        <v>136295287.5</v>
      </c>
      <c r="J8" s="14">
        <v>59317879</v>
      </c>
      <c r="K8" s="14">
        <v>7635242.5999999996</v>
      </c>
      <c r="L8" s="14">
        <v>2568515.5</v>
      </c>
      <c r="M8" s="14">
        <v>76977408.5</v>
      </c>
      <c r="N8" s="14">
        <f t="shared" ref="N8" si="0">I8+D8</f>
        <v>1320152623.2</v>
      </c>
    </row>
    <row r="9" spans="1:14" s="20" customFormat="1" ht="38.25" x14ac:dyDescent="0.2">
      <c r="A9" s="16" t="s">
        <v>22</v>
      </c>
      <c r="B9" s="17"/>
      <c r="C9" s="18" t="s">
        <v>23</v>
      </c>
      <c r="D9" s="19">
        <f>12759210-33092.7</f>
        <v>12726117.300000001</v>
      </c>
      <c r="E9" s="19">
        <f>7331332.1-27992.7</f>
        <v>7303339.3999999994</v>
      </c>
      <c r="F9" s="19">
        <f>4993948-17988.3</f>
        <v>4975959.7</v>
      </c>
      <c r="G9" s="19">
        <v>113807.49999999999</v>
      </c>
      <c r="H9" s="19">
        <v>5427877.9000000013</v>
      </c>
      <c r="I9" s="19">
        <v>3132313.7</v>
      </c>
      <c r="J9" s="19">
        <v>1921947.9000000001</v>
      </c>
      <c r="K9" s="19">
        <v>829599.7</v>
      </c>
      <c r="L9" s="19">
        <v>95861.4</v>
      </c>
      <c r="M9" s="19">
        <v>1210365.8</v>
      </c>
      <c r="N9" s="19">
        <f>D9+I9</f>
        <v>15858431</v>
      </c>
    </row>
    <row r="10" spans="1:14" s="20" customFormat="1" ht="40.5" x14ac:dyDescent="0.25">
      <c r="A10" s="17" t="s">
        <v>24</v>
      </c>
      <c r="B10" s="17"/>
      <c r="C10" s="21" t="s">
        <v>25</v>
      </c>
      <c r="D10" s="22">
        <v>5422033.5999999996</v>
      </c>
      <c r="E10" s="22">
        <v>794949.79999999993</v>
      </c>
      <c r="F10" s="22">
        <v>533573.5</v>
      </c>
      <c r="G10" s="22">
        <v>13097.7</v>
      </c>
      <c r="H10" s="22">
        <v>4627083.8000000007</v>
      </c>
      <c r="I10" s="22">
        <v>353436.8</v>
      </c>
      <c r="J10" s="22">
        <v>253251.9</v>
      </c>
      <c r="K10" s="22">
        <v>12144.7</v>
      </c>
      <c r="L10" s="22">
        <v>1957.3</v>
      </c>
      <c r="M10" s="22">
        <v>100184.9</v>
      </c>
      <c r="N10" s="22">
        <v>5775470.3999999994</v>
      </c>
    </row>
    <row r="11" spans="1:14" s="20" customFormat="1" ht="27" x14ac:dyDescent="0.25">
      <c r="A11" s="17" t="s">
        <v>27</v>
      </c>
      <c r="B11" s="17"/>
      <c r="C11" s="21" t="s">
        <v>28</v>
      </c>
      <c r="D11" s="22">
        <f>1520982.5-33092.7</f>
        <v>1487889.8</v>
      </c>
      <c r="E11" s="22">
        <f>1339536.6-27992.7</f>
        <v>1311543.9000000001</v>
      </c>
      <c r="F11" s="22">
        <f>927716.2-17988.3</f>
        <v>909727.89999999991</v>
      </c>
      <c r="G11" s="22">
        <v>40127.699999999997</v>
      </c>
      <c r="H11" s="22">
        <v>181445.90000000002</v>
      </c>
      <c r="I11" s="22">
        <v>154.5</v>
      </c>
      <c r="J11" s="22">
        <v>154.5</v>
      </c>
      <c r="K11" s="22">
        <v>0</v>
      </c>
      <c r="L11" s="22">
        <v>18</v>
      </c>
      <c r="M11" s="22">
        <v>0</v>
      </c>
      <c r="N11" s="22">
        <f t="shared" ref="N11:N19" si="1">D11+I11</f>
        <v>1488044.3</v>
      </c>
    </row>
    <row r="12" spans="1:14" s="26" customFormat="1" ht="25.5" x14ac:dyDescent="0.2">
      <c r="A12" s="23" t="s">
        <v>29</v>
      </c>
      <c r="B12" s="23" t="s">
        <v>26</v>
      </c>
      <c r="C12" s="24" t="s">
        <v>30</v>
      </c>
      <c r="D12" s="25">
        <f>1200574.5-33092.7</f>
        <v>1167481.8</v>
      </c>
      <c r="E12" s="25">
        <f>1200574.5-27992.7</f>
        <v>1172581.8</v>
      </c>
      <c r="F12" s="25">
        <f>927716.2-17988.3</f>
        <v>909727.89999999991</v>
      </c>
      <c r="G12" s="25">
        <v>40127.699999999997</v>
      </c>
      <c r="H12" s="25"/>
      <c r="I12" s="25">
        <v>154.5</v>
      </c>
      <c r="J12" s="25">
        <v>154.5</v>
      </c>
      <c r="K12" s="25">
        <v>0</v>
      </c>
      <c r="L12" s="25">
        <v>18</v>
      </c>
      <c r="M12" s="25">
        <v>0</v>
      </c>
      <c r="N12" s="25">
        <f t="shared" si="1"/>
        <v>1167636.3</v>
      </c>
    </row>
    <row r="13" spans="1:14" s="20" customFormat="1" ht="25.5" x14ac:dyDescent="0.2">
      <c r="A13" s="16" t="s">
        <v>14</v>
      </c>
      <c r="B13" s="17"/>
      <c r="C13" s="18" t="s">
        <v>15</v>
      </c>
      <c r="D13" s="19">
        <f>317118.69+33092.7+50000</f>
        <v>400211.39</v>
      </c>
      <c r="E13" s="19">
        <f>69140.1+27992.7</f>
        <v>97132.800000000003</v>
      </c>
      <c r="F13" s="19">
        <f>47889.1+17988.3</f>
        <v>65877.399999999994</v>
      </c>
      <c r="G13" s="19">
        <v>1747.3</v>
      </c>
      <c r="H13" s="19">
        <f>247978.59+5100+50000</f>
        <v>303078.58999999997</v>
      </c>
      <c r="I13" s="19">
        <v>45968738.399999999</v>
      </c>
      <c r="J13" s="19">
        <v>14942299.6</v>
      </c>
      <c r="K13" s="19">
        <v>16616.5</v>
      </c>
      <c r="L13" s="19">
        <v>283.39999999999998</v>
      </c>
      <c r="M13" s="19">
        <v>31026438.800000001</v>
      </c>
      <c r="N13" s="19">
        <f t="shared" si="1"/>
        <v>46368949.789999999</v>
      </c>
    </row>
    <row r="14" spans="1:14" s="20" customFormat="1" ht="27" x14ac:dyDescent="0.25">
      <c r="A14" s="17" t="s">
        <v>16</v>
      </c>
      <c r="B14" s="17"/>
      <c r="C14" s="21" t="s">
        <v>17</v>
      </c>
      <c r="D14" s="22">
        <f>317118.69+33092.7+50000</f>
        <v>400211.39</v>
      </c>
      <c r="E14" s="22">
        <f>69140.1+27992.7</f>
        <v>97132.800000000003</v>
      </c>
      <c r="F14" s="22">
        <f>47889.1+17988.3</f>
        <v>65877.399999999994</v>
      </c>
      <c r="G14" s="22">
        <v>1747.3</v>
      </c>
      <c r="H14" s="22">
        <f>247978.59+5100+50000</f>
        <v>303078.58999999997</v>
      </c>
      <c r="I14" s="22">
        <v>45968738.399999999</v>
      </c>
      <c r="J14" s="22">
        <v>14942299.6</v>
      </c>
      <c r="K14" s="22">
        <v>16616.5</v>
      </c>
      <c r="L14" s="22">
        <v>283.39999999999998</v>
      </c>
      <c r="M14" s="22">
        <v>31026438.800000001</v>
      </c>
      <c r="N14" s="22">
        <f t="shared" si="1"/>
        <v>46368949.789999999</v>
      </c>
    </row>
    <row r="15" spans="1:14" s="20" customFormat="1" ht="38.25" x14ac:dyDescent="0.2">
      <c r="A15" s="23" t="s">
        <v>18</v>
      </c>
      <c r="B15" s="23" t="s">
        <v>19</v>
      </c>
      <c r="C15" s="24" t="s">
        <v>20</v>
      </c>
      <c r="D15" s="25">
        <f>69140.1+33092.7</f>
        <v>102232.8</v>
      </c>
      <c r="E15" s="25">
        <f>69140.1+27992.7</f>
        <v>97132.800000000003</v>
      </c>
      <c r="F15" s="25">
        <f>47889.1+17988.3</f>
        <v>65877.399999999994</v>
      </c>
      <c r="G15" s="25">
        <v>1747.3</v>
      </c>
      <c r="H15" s="25">
        <v>5100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f t="shared" si="1"/>
        <v>102232.8</v>
      </c>
    </row>
    <row r="16" spans="1:14" ht="357" x14ac:dyDescent="0.2">
      <c r="A16" s="23" t="s">
        <v>37</v>
      </c>
      <c r="B16" s="23"/>
      <c r="C16" s="24" t="s">
        <v>39</v>
      </c>
      <c r="D16" s="25">
        <v>50000</v>
      </c>
      <c r="E16" s="25"/>
      <c r="F16" s="25"/>
      <c r="G16" s="25"/>
      <c r="H16" s="25">
        <v>50000</v>
      </c>
      <c r="I16" s="25"/>
      <c r="J16" s="25"/>
      <c r="K16" s="25"/>
      <c r="L16" s="25"/>
      <c r="M16" s="25"/>
      <c r="N16" s="25">
        <f t="shared" si="1"/>
        <v>50000</v>
      </c>
    </row>
    <row r="17" spans="1:14" s="20" customFormat="1" ht="38.25" x14ac:dyDescent="0.2">
      <c r="A17" s="16" t="s">
        <v>31</v>
      </c>
      <c r="B17" s="17"/>
      <c r="C17" s="18" t="s">
        <v>32</v>
      </c>
      <c r="D17" s="19">
        <f>187935764.1-50000</f>
        <v>187885764.09999999</v>
      </c>
      <c r="E17" s="19">
        <f>183519326-50000</f>
        <v>183469326</v>
      </c>
      <c r="F17" s="19">
        <v>923655.4</v>
      </c>
      <c r="G17" s="19">
        <v>0</v>
      </c>
      <c r="H17" s="19">
        <v>2916438.1</v>
      </c>
      <c r="I17" s="19">
        <v>4648420</v>
      </c>
      <c r="J17" s="19">
        <v>0</v>
      </c>
      <c r="K17" s="19">
        <v>0</v>
      </c>
      <c r="L17" s="19">
        <v>0</v>
      </c>
      <c r="M17" s="19">
        <v>4648420</v>
      </c>
      <c r="N17" s="19">
        <f t="shared" si="1"/>
        <v>192534184.09999999</v>
      </c>
    </row>
    <row r="18" spans="1:14" s="20" customFormat="1" ht="40.5" x14ac:dyDescent="0.25">
      <c r="A18" s="17" t="s">
        <v>33</v>
      </c>
      <c r="B18" s="17"/>
      <c r="C18" s="21" t="s">
        <v>32</v>
      </c>
      <c r="D18" s="22">
        <f>187935764.1-50000</f>
        <v>187885764.09999999</v>
      </c>
      <c r="E18" s="22">
        <f>183519326-50000</f>
        <v>183469326</v>
      </c>
      <c r="F18" s="22">
        <v>923655.4</v>
      </c>
      <c r="G18" s="22">
        <v>0</v>
      </c>
      <c r="H18" s="22">
        <v>2916438.1</v>
      </c>
      <c r="I18" s="22">
        <v>4648420</v>
      </c>
      <c r="J18" s="22">
        <v>0</v>
      </c>
      <c r="K18" s="22">
        <v>0</v>
      </c>
      <c r="L18" s="22">
        <v>0</v>
      </c>
      <c r="M18" s="22">
        <v>4648420</v>
      </c>
      <c r="N18" s="22">
        <f t="shared" si="1"/>
        <v>192534184.09999999</v>
      </c>
    </row>
    <row r="19" spans="1:14" s="20" customFormat="1" x14ac:dyDescent="0.2">
      <c r="A19" s="27" t="s">
        <v>34</v>
      </c>
      <c r="B19" s="27" t="s">
        <v>35</v>
      </c>
      <c r="C19" s="28" t="s">
        <v>36</v>
      </c>
      <c r="D19" s="29">
        <f>158681289.1-50000</f>
        <v>158631289.09999999</v>
      </c>
      <c r="E19" s="29">
        <f>158681289.1-50000</f>
        <v>158631289.09999999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f t="shared" si="1"/>
        <v>158631289.09999999</v>
      </c>
    </row>
    <row r="21" spans="1:14" ht="18.75" x14ac:dyDescent="0.3">
      <c r="C21" s="30" t="s">
        <v>38</v>
      </c>
      <c r="D21" s="30"/>
      <c r="E21" s="30"/>
      <c r="F21" s="30"/>
      <c r="G21" s="30"/>
      <c r="H21" s="30"/>
      <c r="I21" s="30"/>
      <c r="J21" s="30"/>
      <c r="K21" s="31" t="s">
        <v>40</v>
      </c>
      <c r="L21" s="31"/>
      <c r="M21" s="31"/>
      <c r="N21" s="30"/>
    </row>
    <row r="22" spans="1:14" ht="18.75" x14ac:dyDescent="0.3">
      <c r="C22" s="30"/>
      <c r="D22" s="30"/>
      <c r="E22" s="30"/>
      <c r="F22" s="30"/>
      <c r="G22" s="30"/>
      <c r="H22" s="30"/>
      <c r="I22" s="30"/>
      <c r="J22" s="30"/>
      <c r="K22" s="31" t="s">
        <v>41</v>
      </c>
      <c r="L22" s="31"/>
      <c r="M22" s="31"/>
      <c r="N22" s="30"/>
    </row>
    <row r="23" spans="1:14" ht="18.75" x14ac:dyDescent="0.3">
      <c r="C23" s="30"/>
      <c r="D23" s="30"/>
      <c r="E23" s="30"/>
      <c r="F23" s="30"/>
      <c r="G23" s="30"/>
      <c r="H23" s="30"/>
      <c r="I23" s="30"/>
      <c r="J23" s="30"/>
      <c r="K23" s="31" t="s">
        <v>42</v>
      </c>
      <c r="L23" s="31"/>
      <c r="M23" s="31"/>
      <c r="N23" s="30"/>
    </row>
    <row r="24" spans="1:14" ht="18.75" x14ac:dyDescent="0.3">
      <c r="C24" s="30"/>
      <c r="D24" s="30"/>
      <c r="E24" s="30"/>
      <c r="F24" s="30"/>
      <c r="G24" s="30"/>
      <c r="H24" s="30"/>
      <c r="I24" s="30"/>
      <c r="J24" s="30"/>
      <c r="K24" s="31" t="s">
        <v>43</v>
      </c>
      <c r="L24" s="31"/>
      <c r="M24" s="31"/>
      <c r="N24" s="30"/>
    </row>
    <row r="25" spans="1:14" ht="18.75" x14ac:dyDescent="0.3">
      <c r="C25" s="30"/>
      <c r="D25" s="30"/>
      <c r="E25" s="30"/>
      <c r="F25" s="30"/>
      <c r="G25" s="30"/>
      <c r="H25" s="30"/>
      <c r="I25" s="30"/>
      <c r="J25" s="30"/>
      <c r="K25" s="31" t="s">
        <v>44</v>
      </c>
      <c r="L25" s="31"/>
      <c r="M25" s="31"/>
      <c r="N25" s="30"/>
    </row>
  </sheetData>
  <mergeCells count="22">
    <mergeCell ref="A3:N3"/>
    <mergeCell ref="K21:M21"/>
    <mergeCell ref="K22:M22"/>
    <mergeCell ref="K23:M23"/>
    <mergeCell ref="K1:N1"/>
    <mergeCell ref="I5:M5"/>
    <mergeCell ref="A5:A7"/>
    <mergeCell ref="D6:D7"/>
    <mergeCell ref="F6:G6"/>
    <mergeCell ref="N5:N7"/>
    <mergeCell ref="B5:B7"/>
    <mergeCell ref="K6:L6"/>
    <mergeCell ref="M6:M7"/>
    <mergeCell ref="C5:C7"/>
    <mergeCell ref="I6:I7"/>
    <mergeCell ref="D5:H5"/>
    <mergeCell ref="E6:E7"/>
    <mergeCell ref="H6:H7"/>
    <mergeCell ref="J6:J7"/>
    <mergeCell ref="A2:N2"/>
    <mergeCell ref="K24:M24"/>
    <mergeCell ref="K25:M25"/>
  </mergeCells>
  <phoneticPr fontId="6" type="noConversion"/>
  <printOptions horizontalCentered="1"/>
  <pageMargins left="0.59055118110236227" right="0.39370078740157483" top="0.59055118110236227" bottom="0.59055118110236227" header="0.39370078740157483" footer="0.39370078740157483"/>
  <pageSetup paperSize="9" scale="4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8631EC-5C38-4B25-AA68-D30407E1216E}"/>
</file>

<file path=customXml/itemProps2.xml><?xml version="1.0" encoding="utf-8"?>
<ds:datastoreItem xmlns:ds="http://schemas.openxmlformats.org/officeDocument/2006/customXml" ds:itemID="{AB2C6C65-33E5-4F16-AE20-AB2288D892B7}"/>
</file>

<file path=customXml/itemProps3.xml><?xml version="1.0" encoding="utf-8"?>
<ds:datastoreItem xmlns:ds="http://schemas.openxmlformats.org/officeDocument/2006/customXml" ds:itemID="{EDBB1E5F-A694-462E-B4A1-70CE6BBA7D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dod_1</vt:lpstr>
      <vt:lpstr>dod_1!Заголовки_для_друку</vt:lpstr>
      <vt:lpstr>dod_1!Область_друку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2021-02-25T02:35:42Z</dcterms:created>
  <dcterms:modified xsi:type="dcterms:W3CDTF">2021-02-25T02:35:42Z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