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olbat\Documents\BKU zmini\4119\I chit\Na pidkom\"/>
    </mc:Choice>
  </mc:AlternateContent>
  <bookViews>
    <workbookView xWindow="0" yWindow="0" windowWidth="14400" windowHeight="8640" tabRatio="500"/>
  </bookViews>
  <sheets>
    <sheet name="дод2" sheetId="3" r:id="rId1"/>
  </sheets>
  <definedNames>
    <definedName name="_xlnm.Print_Titles" localSheetId="0">дод2!$5:$7</definedName>
    <definedName name="_xlnm.Print_Area" localSheetId="0">дод2!$A$1:$N$31</definedName>
  </definedNames>
  <calcPr calcId="162913"/>
</workbook>
</file>

<file path=xl/calcChain.xml><?xml version="1.0" encoding="utf-8"?>
<calcChain xmlns="http://schemas.openxmlformats.org/spreadsheetml/2006/main">
  <c r="P9" i="3" l="1"/>
  <c r="F14" i="3"/>
  <c r="F12" i="3"/>
  <c r="F9" i="3"/>
  <c r="F8" i="3"/>
  <c r="D28" i="3"/>
  <c r="D29" i="3"/>
  <c r="D30" i="3"/>
  <c r="E14" i="3"/>
  <c r="E12" i="3"/>
  <c r="E9" i="3"/>
  <c r="E8" i="3"/>
  <c r="N8" i="3" l="1"/>
  <c r="P8" i="3"/>
  <c r="H8" i="3"/>
  <c r="G8" i="3"/>
  <c r="N29" i="3"/>
  <c r="N28" i="3"/>
  <c r="E20" i="3"/>
  <c r="E19" i="3"/>
  <c r="D19" i="3" s="1"/>
  <c r="N19" i="3" s="1"/>
  <c r="E18" i="3"/>
  <c r="E17" i="3"/>
  <c r="D17" i="3" s="1"/>
  <c r="N17" i="3" s="1"/>
  <c r="E16" i="3"/>
  <c r="D16" i="3" s="1"/>
  <c r="N16" i="3" s="1"/>
  <c r="G9" i="3"/>
  <c r="G12" i="3"/>
  <c r="G15" i="3"/>
  <c r="E15" i="3"/>
  <c r="D15" i="3" s="1"/>
  <c r="N15" i="3" s="1"/>
  <c r="G14" i="3"/>
  <c r="E13" i="3"/>
  <c r="D13" i="3" s="1"/>
  <c r="N13" i="3" s="1"/>
  <c r="H9" i="3"/>
  <c r="H10" i="3"/>
  <c r="D10" i="3" s="1"/>
  <c r="N10" i="3" s="1"/>
  <c r="E10" i="3"/>
  <c r="H11" i="3"/>
  <c r="E11" i="3"/>
  <c r="D11" i="3" s="1"/>
  <c r="N11" i="3" s="1"/>
  <c r="N30" i="3"/>
  <c r="N20" i="3"/>
  <c r="D18" i="3"/>
  <c r="N18" i="3" s="1"/>
  <c r="D12" i="3"/>
  <c r="N12" i="3" s="1"/>
  <c r="D20" i="3"/>
  <c r="D14" i="3"/>
  <c r="N14" i="3" s="1"/>
  <c r="D9" i="3" l="1"/>
  <c r="N9" i="3" s="1"/>
  <c r="M8" i="3" l="1"/>
  <c r="J8" i="3"/>
  <c r="I8" i="3"/>
</calcChain>
</file>

<file path=xl/sharedStrings.xml><?xml version="1.0" encoding="utf-8"?>
<sst xmlns="http://schemas.openxmlformats.org/spreadsheetml/2006/main" count="79" uniqueCount="68">
  <si>
    <t>Зміни до додатка № 3 до Закону України "Про Державний бюджет України на 2020 рік"_x000D_
"Розподіл видатків Державного бюджету України на 2020 рік"_x000D_</t>
  </si>
  <si>
    <t>Найменування згідно з відомчою і програмною класифікаціями видатків та кредитування державного бюджету _x000D_</t>
  </si>
  <si>
    <t>Загальний фонд</t>
  </si>
  <si>
    <t>Спеціальний фонд</t>
  </si>
  <si>
    <t>з них:</t>
  </si>
  <si>
    <t>оплата_x000D_
праці_x000D_</t>
  </si>
  <si>
    <t>комунальні_x000D_
послуги та_x000D_
енергоносії_x000D_</t>
  </si>
  <si>
    <t>Всього: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</si>
  <si>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</si>
  <si>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</si>
  <si>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</si>
  <si>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</si>
  <si>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2401380</t>
  </si>
  <si>
    <t>0490</t>
  </si>
  <si>
    <t xml:space="preserve">Компенсація акціонерному товариству "Національна акціонерна компанія "Нафтогаз України" економічно обґрунтованих витрат, здійснених з метою виконання покладених на нього відповідно до статті 11 Закону України "Про ринок природного газу" спеціальних обов'язків для забезпечення загальносуспільних інтересів у процесі функціонування ринку природного газу, зменшених на доходи, отримані у процесі виконання таких спеціальних обов’язків, та з урахуванням допустимого рівня прибутку </t>
  </si>
  <si>
    <t>2401590</t>
  </si>
  <si>
    <t>0431</t>
  </si>
  <si>
    <t>Реструктуризація вугільної галузі</t>
  </si>
  <si>
    <t>3510000</t>
  </si>
  <si>
    <t>Міністерство фінансів України (загальнодержавні видатки та кредитування)</t>
  </si>
  <si>
    <t>3511000</t>
  </si>
  <si>
    <t>3511380</t>
  </si>
  <si>
    <t>0133</t>
  </si>
  <si>
    <t>Фонд боротьби з гострою респіраторною хворобою COVID-19, спричиненою коронавірусом SARS-CoV-2, та її наслідками</t>
  </si>
  <si>
    <t>(тис. грн)</t>
  </si>
  <si>
    <t xml:space="preserve">Додаток № 2_x000D_
до Закону України_x000D_
"Про внесення змін до Закону України_x000D_
"Про Державний бюджет України на 2020 рік" _x000D_
</t>
  </si>
  <si>
    <t>Код програмної класифіка-_x000D_
ції видатків та кредитування державного бюджету_x000D_</t>
  </si>
  <si>
    <t>Код функціо-_x000D_
нальної  класифікації _x000D_видатків та кредитування _x000D_
бюджету_x000D_</t>
  </si>
  <si>
    <t>_x000D_
видатки споживання_x000D_</t>
  </si>
  <si>
    <t>_x000D_
видатки розвитку_x000D_</t>
  </si>
  <si>
    <t xml:space="preserve">
Всього_x000D_</t>
  </si>
  <si>
    <t>_x000D_
Всього_x000D_</t>
  </si>
  <si>
    <t>_x000D_
_x000D_видатки розвитку_x000D_</t>
  </si>
  <si>
    <t xml:space="preserve">
Разом:</t>
  </si>
  <si>
    <t>1000000</t>
  </si>
  <si>
    <t>Міністерство внутрішніх справ України</t>
  </si>
  <si>
    <t>1001000</t>
  </si>
  <si>
    <t>Апарат Міністерства внутрішніх справ України</t>
  </si>
  <si>
    <t>1001050</t>
  </si>
  <si>
    <t>0310</t>
  </si>
  <si>
    <t>Реалізація державної політики у сфері внутрішніх справ, забезпечення діяльності органів, установ та закладів Міністерства внутрішніх справ України</t>
  </si>
  <si>
    <t>1002000</t>
  </si>
  <si>
    <t>Адміністрація Державної прикордонної служби України</t>
  </si>
  <si>
    <t>1002010</t>
  </si>
  <si>
    <t>Керівництво та управління у сфері охорони державного кордону України</t>
  </si>
  <si>
    <t>1002030</t>
  </si>
  <si>
    <t xml:space="preserve">Забезпечення виконання завдань та функцій Державної прикордонної служби України </t>
  </si>
  <si>
    <t>1002060</t>
  </si>
  <si>
    <t>0942</t>
  </si>
  <si>
    <t>Підготовка кадрів та підвищення кваліфікації Національною академією Державної прикордонної служби України</t>
  </si>
  <si>
    <t>1006000</t>
  </si>
  <si>
    <t>Державна служба України з надзвичайних ситуацій</t>
  </si>
  <si>
    <t>1006010</t>
  </si>
  <si>
    <t>0320</t>
  </si>
  <si>
    <t>Керівництво та управління у сфері надзвичайних ситуацій</t>
  </si>
  <si>
    <t>1007000</t>
  </si>
  <si>
    <t>Національна поліція України</t>
  </si>
  <si>
    <t>1007010</t>
  </si>
  <si>
    <t>Керівництво та управління діяльністю Національної поліції України</t>
  </si>
  <si>
    <t>1007020</t>
  </si>
  <si>
    <t>Забезпечення діяльності підрозділів, установ та закладів Національної поліції України</t>
  </si>
  <si>
    <t>Резервний фонд</t>
  </si>
  <si>
    <t>3130000</t>
  </si>
  <si>
    <t>Державне агентство автомобільних доріг України (загальнодержавні видатки та кредитування)</t>
  </si>
  <si>
    <t>3131000</t>
  </si>
  <si>
    <t>3131270</t>
  </si>
  <si>
    <t>0180</t>
  </si>
  <si>
    <t>Субвенція з державного бюджету обласному бюджету Черкаської області на капітальний ремонт вул. Енергетиків та вул. Шевченка у м. Каневі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</si>
</sst>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indexed="8"/>
      <name val="ARIAL"/>
      <charset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7" tint="0.5999938962981048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7" fillId="0" borderId="0"/>
  </cellStyleXfs>
  <cellXfs count="34">
    <xf numFmtId="0" fontId="0" fillId="0" borderId="0" xfId="0">
      <alignment vertical="top"/>
    </xf>
    <xf numFmtId="0" fontId="1" fillId="0" borderId="0" xfId="0" applyFont="1">
      <alignment vertical="top"/>
    </xf>
    <xf numFmtId="0" fontId="4" fillId="0" borderId="0" xfId="0" applyFont="1" applyAlignment="1">
      <alignment horizontal="right" vertical="top"/>
    </xf>
    <xf numFmtId="0" fontId="2" fillId="0" borderId="0" xfId="0" applyFont="1">
      <alignment vertical="top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>
      <alignment vertical="top"/>
    </xf>
    <xf numFmtId="0" fontId="1" fillId="0" borderId="2" xfId="0" applyFont="1" applyBorder="1" applyAlignment="1">
      <alignment horizontal="center" vertical="top"/>
    </xf>
    <xf numFmtId="3" fontId="1" fillId="0" borderId="0" xfId="0" applyNumberFormat="1" applyFont="1">
      <alignment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6" fillId="0" borderId="2" xfId="0" applyNumberFormat="1" applyFont="1" applyBorder="1">
      <alignment vertical="top"/>
    </xf>
    <xf numFmtId="164" fontId="7" fillId="0" borderId="2" xfId="0" applyNumberFormat="1" applyFont="1" applyBorder="1">
      <alignment vertical="top"/>
    </xf>
    <xf numFmtId="0" fontId="9" fillId="0" borderId="2" xfId="0" applyFont="1" applyBorder="1" applyAlignment="1">
      <alignment horizontal="justify" vertical="center" wrapText="1"/>
    </xf>
    <xf numFmtId="164" fontId="6" fillId="0" borderId="2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164" fontId="8" fillId="2" borderId="0" xfId="0" applyNumberFormat="1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49" fontId="1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Zeros="0" tabSelected="1" showOutlineSymbols="0" topLeftCell="A22" zoomScale="86" zoomScaleNormal="86" zoomScaleSheetLayoutView="100" workbookViewId="0">
      <selection activeCell="C35" sqref="C35"/>
    </sheetView>
  </sheetViews>
  <sheetFormatPr defaultColWidth="6.85546875" defaultRowHeight="12.75" customHeight="1" x14ac:dyDescent="0.2"/>
  <cols>
    <col min="1" max="1" width="12.28515625" style="1" customWidth="1"/>
    <col min="2" max="2" width="12.42578125" style="1" customWidth="1"/>
    <col min="3" max="3" width="48.85546875" style="1" customWidth="1"/>
    <col min="4" max="4" width="13.85546875" style="1" customWidth="1"/>
    <col min="5" max="5" width="13.28515625" style="1" customWidth="1"/>
    <col min="6" max="6" width="13.7109375" style="1" customWidth="1"/>
    <col min="7" max="7" width="13" style="1" customWidth="1"/>
    <col min="8" max="8" width="12" style="1" customWidth="1"/>
    <col min="9" max="9" width="13.5703125" style="1" customWidth="1"/>
    <col min="10" max="10" width="12.140625" style="1" customWidth="1"/>
    <col min="11" max="11" width="12.85546875" style="1" customWidth="1"/>
    <col min="12" max="12" width="13.85546875" style="1" customWidth="1"/>
    <col min="13" max="13" width="13.140625" style="1" customWidth="1"/>
    <col min="14" max="14" width="15" style="1" customWidth="1"/>
    <col min="15" max="15" width="6.85546875" style="1"/>
    <col min="16" max="16" width="5.7109375" style="1" customWidth="1"/>
    <col min="17" max="17" width="10" style="1" customWidth="1"/>
    <col min="18" max="16384" width="6.85546875" style="1"/>
  </cols>
  <sheetData>
    <row r="1" spans="1:17" ht="58.15" customHeight="1" x14ac:dyDescent="0.2">
      <c r="L1" s="28" t="s">
        <v>25</v>
      </c>
      <c r="M1" s="28"/>
      <c r="N1" s="28"/>
    </row>
    <row r="2" spans="1:17" x14ac:dyDescent="0.2">
      <c r="L2" s="9"/>
      <c r="M2" s="9"/>
      <c r="N2" s="9"/>
    </row>
    <row r="3" spans="1:17" ht="39.6" customHeight="1" x14ac:dyDescent="0.2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9.899999999999999" customHeight="1" x14ac:dyDescent="0.2">
      <c r="N4" s="2" t="s">
        <v>24</v>
      </c>
    </row>
    <row r="5" spans="1:17" ht="19.5" customHeight="1" x14ac:dyDescent="0.2">
      <c r="A5" s="31" t="s">
        <v>26</v>
      </c>
      <c r="B5" s="31" t="s">
        <v>27</v>
      </c>
      <c r="C5" s="31" t="s">
        <v>1</v>
      </c>
      <c r="D5" s="32" t="s">
        <v>2</v>
      </c>
      <c r="E5" s="32"/>
      <c r="F5" s="32"/>
      <c r="G5" s="32"/>
      <c r="H5" s="32"/>
      <c r="I5" s="32" t="s">
        <v>3</v>
      </c>
      <c r="J5" s="32"/>
      <c r="K5" s="32"/>
      <c r="L5" s="32"/>
      <c r="M5" s="32"/>
      <c r="N5" s="29" t="s">
        <v>33</v>
      </c>
    </row>
    <row r="6" spans="1:17" ht="18" customHeight="1" x14ac:dyDescent="0.2">
      <c r="A6" s="31"/>
      <c r="B6" s="31"/>
      <c r="C6" s="31"/>
      <c r="D6" s="29" t="s">
        <v>30</v>
      </c>
      <c r="E6" s="29" t="s">
        <v>28</v>
      </c>
      <c r="F6" s="33" t="s">
        <v>4</v>
      </c>
      <c r="G6" s="33"/>
      <c r="H6" s="29" t="s">
        <v>29</v>
      </c>
      <c r="I6" s="29" t="s">
        <v>31</v>
      </c>
      <c r="J6" s="29" t="s">
        <v>28</v>
      </c>
      <c r="K6" s="33" t="s">
        <v>4</v>
      </c>
      <c r="L6" s="33"/>
      <c r="M6" s="29" t="s">
        <v>32</v>
      </c>
      <c r="N6" s="29"/>
    </row>
    <row r="7" spans="1:17" ht="59.45" customHeight="1" x14ac:dyDescent="0.2">
      <c r="A7" s="31"/>
      <c r="B7" s="31"/>
      <c r="C7" s="31"/>
      <c r="D7" s="29"/>
      <c r="E7" s="29"/>
      <c r="F7" s="11" t="s">
        <v>5</v>
      </c>
      <c r="G7" s="11" t="s">
        <v>6</v>
      </c>
      <c r="H7" s="29"/>
      <c r="I7" s="29"/>
      <c r="J7" s="29"/>
      <c r="K7" s="11" t="s">
        <v>5</v>
      </c>
      <c r="L7" s="11" t="s">
        <v>6</v>
      </c>
      <c r="M7" s="29"/>
      <c r="N7" s="29"/>
    </row>
    <row r="8" spans="1:17" s="10" customFormat="1" ht="25.9" customHeight="1" x14ac:dyDescent="0.2">
      <c r="A8" s="12"/>
      <c r="B8" s="25"/>
      <c r="C8" s="17" t="s">
        <v>7</v>
      </c>
      <c r="D8" s="13">
        <v>1138417386.0999999</v>
      </c>
      <c r="E8" s="13">
        <f>986206721.8-2500-5784.8+680365-4300-3000-7000-23000</f>
        <v>986841502</v>
      </c>
      <c r="F8" s="13">
        <f>189405194.8+621449.4</f>
        <v>190026644.20000002</v>
      </c>
      <c r="G8" s="13">
        <f>8862262.5-19633-2700</f>
        <v>8839929.5</v>
      </c>
      <c r="H8" s="13">
        <f>82360346.7-2500</f>
        <v>82357846.700000003</v>
      </c>
      <c r="I8" s="18">
        <f>174224597.2+540000</f>
        <v>174764597.19999999</v>
      </c>
      <c r="J8" s="18">
        <f>48464528.4+361955.9</f>
        <v>48826484.299999997</v>
      </c>
      <c r="K8" s="18">
        <v>6929976.7000000002</v>
      </c>
      <c r="L8" s="18">
        <v>2462526.6</v>
      </c>
      <c r="M8" s="18">
        <f>116860068.8+178044.1</f>
        <v>117038112.89999999</v>
      </c>
      <c r="N8" s="18">
        <f>D8+I8</f>
        <v>1313181983.3</v>
      </c>
      <c r="P8" s="23">
        <f>D8-E8-H8-D30-D31</f>
        <v>-9.6857547760009766E-8</v>
      </c>
      <c r="Q8" s="14"/>
    </row>
    <row r="9" spans="1:17" s="3" customFormat="1" ht="15.6" customHeight="1" x14ac:dyDescent="0.2">
      <c r="A9" s="4" t="s">
        <v>34</v>
      </c>
      <c r="B9" s="26"/>
      <c r="C9" s="19" t="s">
        <v>35</v>
      </c>
      <c r="D9" s="15">
        <f>E9+H9</f>
        <v>83093961.299999997</v>
      </c>
      <c r="E9" s="15">
        <f>75436367.1-2500-5784.8+680365-4300-3000-7000-23000</f>
        <v>76071147.299999997</v>
      </c>
      <c r="F9" s="15">
        <f>54903765.6+621449.4</f>
        <v>55525215</v>
      </c>
      <c r="G9" s="15">
        <f>1677810.2-19633-2700</f>
        <v>1655477.2</v>
      </c>
      <c r="H9" s="15">
        <f>7025314-2500</f>
        <v>7022814</v>
      </c>
      <c r="I9" s="15">
        <v>11730773.6</v>
      </c>
      <c r="J9" s="15">
        <v>6819880.5999999996</v>
      </c>
      <c r="K9" s="15">
        <v>2091908.4</v>
      </c>
      <c r="L9" s="15">
        <v>132644</v>
      </c>
      <c r="M9" s="15">
        <v>4910893</v>
      </c>
      <c r="N9" s="15">
        <f>D9+I9</f>
        <v>94824734.899999991</v>
      </c>
      <c r="P9" s="22">
        <f>I8-J8-M8-I31</f>
        <v>0</v>
      </c>
    </row>
    <row r="10" spans="1:17" s="6" customFormat="1" ht="15.6" customHeight="1" x14ac:dyDescent="0.2">
      <c r="A10" s="5" t="s">
        <v>36</v>
      </c>
      <c r="B10" s="27"/>
      <c r="C10" s="20" t="s">
        <v>37</v>
      </c>
      <c r="D10" s="15">
        <f>E10+H10</f>
        <v>7373048.7999999998</v>
      </c>
      <c r="E10" s="15">
        <f>6338288.1-2500</f>
        <v>6335788.0999999996</v>
      </c>
      <c r="F10" s="15">
        <v>4220275.9000000004</v>
      </c>
      <c r="G10" s="15">
        <v>296179.59999999998</v>
      </c>
      <c r="H10" s="15">
        <f>1039760.7-2500</f>
        <v>1037260.7</v>
      </c>
      <c r="I10" s="15">
        <v>6622495.4000000004</v>
      </c>
      <c r="J10" s="15">
        <v>2032143.9</v>
      </c>
      <c r="K10" s="15">
        <v>417245.69999999995</v>
      </c>
      <c r="L10" s="15">
        <v>45229.599999999999</v>
      </c>
      <c r="M10" s="15">
        <v>4590351.5</v>
      </c>
      <c r="N10" s="15">
        <f>D10+I10</f>
        <v>13995544.199999999</v>
      </c>
    </row>
    <row r="11" spans="1:17" ht="42.6" customHeight="1" x14ac:dyDescent="0.2">
      <c r="A11" s="7" t="s">
        <v>38</v>
      </c>
      <c r="B11" s="24" t="s">
        <v>39</v>
      </c>
      <c r="C11" s="21" t="s">
        <v>40</v>
      </c>
      <c r="D11" s="16">
        <f>E11+H11</f>
        <v>4584784.0999999996</v>
      </c>
      <c r="E11" s="16">
        <f>4135462-2500</f>
        <v>4132962</v>
      </c>
      <c r="F11" s="16">
        <v>2680251.5</v>
      </c>
      <c r="G11" s="16">
        <v>189730</v>
      </c>
      <c r="H11" s="16">
        <f>454322.1-2500</f>
        <v>451822.1</v>
      </c>
      <c r="I11" s="16">
        <v>1701254.2</v>
      </c>
      <c r="J11" s="16">
        <v>1686259.2</v>
      </c>
      <c r="K11" s="16">
        <v>188868.3</v>
      </c>
      <c r="L11" s="16">
        <v>28849.1</v>
      </c>
      <c r="M11" s="16">
        <v>14995</v>
      </c>
      <c r="N11" s="16">
        <f>D11+I11</f>
        <v>6286038.2999999998</v>
      </c>
    </row>
    <row r="12" spans="1:17" s="6" customFormat="1" ht="15.75" customHeight="1" x14ac:dyDescent="0.2">
      <c r="A12" s="5" t="s">
        <v>41</v>
      </c>
      <c r="B12" s="27"/>
      <c r="C12" s="20" t="s">
        <v>42</v>
      </c>
      <c r="D12" s="15">
        <f>E12+H12</f>
        <v>13982377.800000001</v>
      </c>
      <c r="E12" s="15">
        <f>11094014.8-5784.8+680365-4300</f>
        <v>11764295</v>
      </c>
      <c r="F12" s="15">
        <f>7993311.4+621449.4</f>
        <v>8614760.8000000007</v>
      </c>
      <c r="G12" s="15">
        <f>269075-19633-2700</f>
        <v>246742</v>
      </c>
      <c r="H12" s="15">
        <v>2218082.7999999998</v>
      </c>
      <c r="I12" s="15">
        <v>39317.9</v>
      </c>
      <c r="J12" s="15">
        <v>32389.5</v>
      </c>
      <c r="K12" s="15">
        <v>9709.7999999999993</v>
      </c>
      <c r="L12" s="15">
        <v>2481.1999999999998</v>
      </c>
      <c r="M12" s="15">
        <v>6928.4</v>
      </c>
      <c r="N12" s="15">
        <f>D12+I12</f>
        <v>14021695.700000001</v>
      </c>
    </row>
    <row r="13" spans="1:17" ht="28.15" customHeight="1" x14ac:dyDescent="0.2">
      <c r="A13" s="7" t="s">
        <v>43</v>
      </c>
      <c r="B13" s="24" t="s">
        <v>39</v>
      </c>
      <c r="C13" s="21" t="s">
        <v>44</v>
      </c>
      <c r="D13" s="16">
        <f t="shared" ref="D13:D20" si="0">E13+H13</f>
        <v>360741.8</v>
      </c>
      <c r="E13" s="16">
        <f>366526.6-5784.8</f>
        <v>360741.8</v>
      </c>
      <c r="F13" s="16">
        <v>305593.5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f t="shared" ref="N13:N20" si="1">D13+I13</f>
        <v>360741.8</v>
      </c>
    </row>
    <row r="14" spans="1:17" ht="29.45" customHeight="1" x14ac:dyDescent="0.2">
      <c r="A14" s="7" t="s">
        <v>45</v>
      </c>
      <c r="B14" s="24" t="s">
        <v>39</v>
      </c>
      <c r="C14" s="21" t="s">
        <v>46</v>
      </c>
      <c r="D14" s="16">
        <f t="shared" si="0"/>
        <v>11535280.600000001</v>
      </c>
      <c r="E14" s="16">
        <f>9980514.8+680365</f>
        <v>10660879.800000001</v>
      </c>
      <c r="F14" s="16">
        <f>7157596.8+621449.4</f>
        <v>7779046.2000000002</v>
      </c>
      <c r="G14" s="16">
        <f>248023.9-19633</f>
        <v>228390.9</v>
      </c>
      <c r="H14" s="16">
        <v>874400.8</v>
      </c>
      <c r="I14" s="16">
        <v>25977.5</v>
      </c>
      <c r="J14" s="16">
        <v>24454.1</v>
      </c>
      <c r="K14" s="16">
        <v>4682.1000000000004</v>
      </c>
      <c r="L14" s="16">
        <v>1723</v>
      </c>
      <c r="M14" s="16">
        <v>1523.4</v>
      </c>
      <c r="N14" s="16">
        <f t="shared" si="1"/>
        <v>11561258.100000001</v>
      </c>
    </row>
    <row r="15" spans="1:17" ht="29.45" customHeight="1" x14ac:dyDescent="0.2">
      <c r="A15" s="7" t="s">
        <v>47</v>
      </c>
      <c r="B15" s="24" t="s">
        <v>48</v>
      </c>
      <c r="C15" s="21" t="s">
        <v>49</v>
      </c>
      <c r="D15" s="16">
        <f t="shared" si="0"/>
        <v>571299.79999999993</v>
      </c>
      <c r="E15" s="16">
        <f>561204.7-4300</f>
        <v>556904.69999999995</v>
      </c>
      <c r="F15" s="16">
        <v>390489.8</v>
      </c>
      <c r="G15" s="16">
        <f>21051.1-2700</f>
        <v>18351.099999999999</v>
      </c>
      <c r="H15" s="16">
        <v>14395.1</v>
      </c>
      <c r="I15" s="16">
        <v>7935.4</v>
      </c>
      <c r="J15" s="16">
        <v>7935.4</v>
      </c>
      <c r="K15" s="16">
        <v>5027.7</v>
      </c>
      <c r="L15" s="16">
        <v>758.2</v>
      </c>
      <c r="M15" s="16">
        <v>0</v>
      </c>
      <c r="N15" s="16">
        <f t="shared" si="1"/>
        <v>579235.19999999995</v>
      </c>
    </row>
    <row r="16" spans="1:17" s="6" customFormat="1" ht="15.75" customHeight="1" x14ac:dyDescent="0.2">
      <c r="A16" s="5" t="s">
        <v>50</v>
      </c>
      <c r="B16" s="27"/>
      <c r="C16" s="20" t="s">
        <v>51</v>
      </c>
      <c r="D16" s="15">
        <f>E16+H16</f>
        <v>14204137.300000001</v>
      </c>
      <c r="E16" s="15">
        <f>13366585.9-3000</f>
        <v>13363585.9</v>
      </c>
      <c r="F16" s="15">
        <v>10753135.300000001</v>
      </c>
      <c r="G16" s="15">
        <v>188686.5</v>
      </c>
      <c r="H16" s="15">
        <v>840551.4</v>
      </c>
      <c r="I16" s="15">
        <v>1246840.7000000002</v>
      </c>
      <c r="J16" s="15">
        <v>1190607.2</v>
      </c>
      <c r="K16" s="15">
        <v>773363.6</v>
      </c>
      <c r="L16" s="15">
        <v>68706.899999999994</v>
      </c>
      <c r="M16" s="15">
        <v>56233.499999999993</v>
      </c>
      <c r="N16" s="15">
        <f>D16+I16</f>
        <v>15450978</v>
      </c>
    </row>
    <row r="17" spans="1:14" ht="17.45" customHeight="1" x14ac:dyDescent="0.2">
      <c r="A17" s="7" t="s">
        <v>52</v>
      </c>
      <c r="B17" s="24" t="s">
        <v>53</v>
      </c>
      <c r="C17" s="21" t="s">
        <v>54</v>
      </c>
      <c r="D17" s="16">
        <f t="shared" si="0"/>
        <v>231625</v>
      </c>
      <c r="E17" s="16">
        <f>232601.4-3000</f>
        <v>229601.4</v>
      </c>
      <c r="F17" s="16">
        <v>180766.6</v>
      </c>
      <c r="G17" s="16">
        <v>4290</v>
      </c>
      <c r="H17" s="16">
        <v>2023.6</v>
      </c>
      <c r="I17" s="16">
        <v>1</v>
      </c>
      <c r="J17" s="16">
        <v>0</v>
      </c>
      <c r="K17" s="16">
        <v>0</v>
      </c>
      <c r="L17" s="16">
        <v>0</v>
      </c>
      <c r="M17" s="16">
        <v>1</v>
      </c>
      <c r="N17" s="16">
        <f t="shared" si="1"/>
        <v>231626</v>
      </c>
    </row>
    <row r="18" spans="1:14" s="6" customFormat="1" ht="15.75" customHeight="1" x14ac:dyDescent="0.2">
      <c r="A18" s="5" t="s">
        <v>55</v>
      </c>
      <c r="B18" s="27"/>
      <c r="C18" s="20" t="s">
        <v>56</v>
      </c>
      <c r="D18" s="15">
        <f>E18+H18</f>
        <v>33585879.899999999</v>
      </c>
      <c r="E18" s="15">
        <f>32098836.7-7000-23000</f>
        <v>32068836.699999999</v>
      </c>
      <c r="F18" s="15">
        <v>23523708.199999999</v>
      </c>
      <c r="G18" s="15">
        <v>627808.6</v>
      </c>
      <c r="H18" s="15">
        <v>1517043.2</v>
      </c>
      <c r="I18" s="15">
        <v>470561.9</v>
      </c>
      <c r="J18" s="15">
        <v>467189.7</v>
      </c>
      <c r="K18" s="15">
        <v>18938.3</v>
      </c>
      <c r="L18" s="15">
        <v>11167.6</v>
      </c>
      <c r="M18" s="15">
        <v>3372.2</v>
      </c>
      <c r="N18" s="15">
        <f>D18+I18</f>
        <v>34056441.799999997</v>
      </c>
    </row>
    <row r="19" spans="1:14" ht="28.15" customHeight="1" x14ac:dyDescent="0.2">
      <c r="A19" s="7" t="s">
        <v>57</v>
      </c>
      <c r="B19" s="24" t="s">
        <v>39</v>
      </c>
      <c r="C19" s="21" t="s">
        <v>58</v>
      </c>
      <c r="D19" s="16">
        <f t="shared" si="0"/>
        <v>949897.7</v>
      </c>
      <c r="E19" s="16">
        <f>956897.7-7000</f>
        <v>949897.7</v>
      </c>
      <c r="F19" s="16">
        <v>792720.2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f t="shared" si="1"/>
        <v>949897.7</v>
      </c>
    </row>
    <row r="20" spans="1:14" ht="29.45" customHeight="1" x14ac:dyDescent="0.2">
      <c r="A20" s="7" t="s">
        <v>59</v>
      </c>
      <c r="B20" s="24" t="s">
        <v>39</v>
      </c>
      <c r="C20" s="21" t="s">
        <v>60</v>
      </c>
      <c r="D20" s="16">
        <f t="shared" si="0"/>
        <v>32635982.199999999</v>
      </c>
      <c r="E20" s="16">
        <f>31141939-23000</f>
        <v>31118939</v>
      </c>
      <c r="F20" s="16">
        <v>22730988</v>
      </c>
      <c r="G20" s="16">
        <v>627808.6</v>
      </c>
      <c r="H20" s="16">
        <v>1517043.2</v>
      </c>
      <c r="I20" s="16">
        <v>470561.9</v>
      </c>
      <c r="J20" s="16">
        <v>467189.7</v>
      </c>
      <c r="K20" s="16">
        <v>18938.3</v>
      </c>
      <c r="L20" s="16">
        <v>11167.6</v>
      </c>
      <c r="M20" s="16">
        <v>3372.2</v>
      </c>
      <c r="N20" s="16">
        <f t="shared" si="1"/>
        <v>33106544.099999998</v>
      </c>
    </row>
    <row r="21" spans="1:14" s="3" customFormat="1" ht="16.149999999999999" customHeight="1" x14ac:dyDescent="0.2">
      <c r="A21" s="4" t="s">
        <v>8</v>
      </c>
      <c r="B21" s="26"/>
      <c r="C21" s="19" t="s">
        <v>9</v>
      </c>
      <c r="D21" s="15">
        <v>5416409.7000000002</v>
      </c>
      <c r="E21" s="15">
        <v>959328.4</v>
      </c>
      <c r="F21" s="15">
        <v>339242.8</v>
      </c>
      <c r="G21" s="15">
        <v>8293.5</v>
      </c>
      <c r="H21" s="15">
        <v>4457081.3</v>
      </c>
      <c r="I21" s="15">
        <v>34668163.799999997</v>
      </c>
      <c r="J21" s="15">
        <v>320833.19999999995</v>
      </c>
      <c r="K21" s="15">
        <v>0</v>
      </c>
      <c r="L21" s="15">
        <v>0</v>
      </c>
      <c r="M21" s="15">
        <v>34347330.600000001</v>
      </c>
      <c r="N21" s="15">
        <v>40084573.5</v>
      </c>
    </row>
    <row r="22" spans="1:14" s="6" customFormat="1" ht="16.899999999999999" customHeight="1" x14ac:dyDescent="0.2">
      <c r="A22" s="5" t="s">
        <v>10</v>
      </c>
      <c r="B22" s="27"/>
      <c r="C22" s="20" t="s">
        <v>11</v>
      </c>
      <c r="D22" s="15">
        <v>4752180.2</v>
      </c>
      <c r="E22" s="15">
        <v>485178.9</v>
      </c>
      <c r="F22" s="15">
        <v>144672.5</v>
      </c>
      <c r="G22" s="15">
        <v>4034.4</v>
      </c>
      <c r="H22" s="15">
        <v>4267001.3</v>
      </c>
      <c r="I22" s="15">
        <v>34668163.799999997</v>
      </c>
      <c r="J22" s="15">
        <v>320833.19999999995</v>
      </c>
      <c r="K22" s="15">
        <v>0</v>
      </c>
      <c r="L22" s="15">
        <v>0</v>
      </c>
      <c r="M22" s="15">
        <v>34347330.600000001</v>
      </c>
      <c r="N22" s="15">
        <v>39420344</v>
      </c>
    </row>
    <row r="23" spans="1:14" ht="124.9" customHeight="1" x14ac:dyDescent="0.2">
      <c r="A23" s="7" t="s">
        <v>12</v>
      </c>
      <c r="B23" s="24" t="s">
        <v>13</v>
      </c>
      <c r="C23" s="21" t="s">
        <v>14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32204883</v>
      </c>
      <c r="J23" s="16">
        <v>0</v>
      </c>
      <c r="K23" s="16">
        <v>0</v>
      </c>
      <c r="L23" s="16">
        <v>0</v>
      </c>
      <c r="M23" s="16">
        <v>32204883</v>
      </c>
      <c r="N23" s="16">
        <v>32204883</v>
      </c>
    </row>
    <row r="24" spans="1:14" ht="17.25" customHeight="1" x14ac:dyDescent="0.2">
      <c r="A24" s="7" t="s">
        <v>15</v>
      </c>
      <c r="B24" s="24" t="s">
        <v>16</v>
      </c>
      <c r="C24" s="21" t="s">
        <v>17</v>
      </c>
      <c r="D24" s="16">
        <v>3562746.1</v>
      </c>
      <c r="E24" s="16">
        <v>0</v>
      </c>
      <c r="F24" s="16">
        <v>0</v>
      </c>
      <c r="G24" s="16">
        <v>0</v>
      </c>
      <c r="H24" s="16">
        <v>3562746.1</v>
      </c>
      <c r="I24" s="16">
        <v>1400000</v>
      </c>
      <c r="J24" s="16">
        <v>0</v>
      </c>
      <c r="K24" s="16">
        <v>0</v>
      </c>
      <c r="L24" s="16">
        <v>0</v>
      </c>
      <c r="M24" s="16">
        <v>1400000</v>
      </c>
      <c r="N24" s="16">
        <v>4962746.1000000006</v>
      </c>
    </row>
    <row r="25" spans="1:14" s="3" customFormat="1" ht="29.45" customHeight="1" x14ac:dyDescent="0.2">
      <c r="A25" s="4" t="s">
        <v>62</v>
      </c>
      <c r="B25" s="26"/>
      <c r="C25" s="19" t="s">
        <v>63</v>
      </c>
      <c r="D25" s="15">
        <v>1874158</v>
      </c>
      <c r="E25" s="15">
        <v>40000</v>
      </c>
      <c r="F25" s="15">
        <v>0</v>
      </c>
      <c r="G25" s="15">
        <v>0</v>
      </c>
      <c r="H25" s="15">
        <v>1834158</v>
      </c>
      <c r="I25" s="15">
        <v>22172967.200000003</v>
      </c>
      <c r="J25" s="15">
        <v>3990860.6</v>
      </c>
      <c r="K25" s="15">
        <v>0</v>
      </c>
      <c r="L25" s="15">
        <v>0</v>
      </c>
      <c r="M25" s="15">
        <v>18182106.600000001</v>
      </c>
      <c r="N25" s="15">
        <v>24047125.200000003</v>
      </c>
    </row>
    <row r="26" spans="1:14" s="6" customFormat="1" ht="29.45" customHeight="1" x14ac:dyDescent="0.2">
      <c r="A26" s="5" t="s">
        <v>64</v>
      </c>
      <c r="B26" s="27"/>
      <c r="C26" s="20" t="s">
        <v>63</v>
      </c>
      <c r="D26" s="15">
        <v>1874158</v>
      </c>
      <c r="E26" s="15">
        <v>40000</v>
      </c>
      <c r="F26" s="15">
        <v>0</v>
      </c>
      <c r="G26" s="15">
        <v>0</v>
      </c>
      <c r="H26" s="15">
        <v>1834158</v>
      </c>
      <c r="I26" s="15">
        <v>22172967.200000003</v>
      </c>
      <c r="J26" s="15">
        <v>3990860.6</v>
      </c>
      <c r="K26" s="15">
        <v>0</v>
      </c>
      <c r="L26" s="15">
        <v>0</v>
      </c>
      <c r="M26" s="15">
        <v>18182106.600000001</v>
      </c>
      <c r="N26" s="15">
        <v>24047125.200000003</v>
      </c>
    </row>
    <row r="27" spans="1:14" ht="43.15" customHeight="1" x14ac:dyDescent="0.2">
      <c r="A27" s="7" t="s">
        <v>65</v>
      </c>
      <c r="B27" s="24" t="s">
        <v>66</v>
      </c>
      <c r="C27" s="21" t="s">
        <v>67</v>
      </c>
      <c r="D27" s="16">
        <v>10000</v>
      </c>
      <c r="E27" s="16">
        <v>0</v>
      </c>
      <c r="F27" s="16">
        <v>0</v>
      </c>
      <c r="G27" s="16">
        <v>0</v>
      </c>
      <c r="H27" s="16">
        <v>10000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10000</v>
      </c>
    </row>
    <row r="28" spans="1:14" s="3" customFormat="1" ht="30" customHeight="1" x14ac:dyDescent="0.2">
      <c r="A28" s="4" t="s">
        <v>18</v>
      </c>
      <c r="B28" s="26"/>
      <c r="C28" s="19" t="s">
        <v>19</v>
      </c>
      <c r="D28" s="15">
        <f>230191654.2-632280.2</f>
        <v>229559374</v>
      </c>
      <c r="E28" s="15">
        <v>160088622</v>
      </c>
      <c r="F28" s="15">
        <v>0</v>
      </c>
      <c r="G28" s="15">
        <v>0</v>
      </c>
      <c r="H28" s="15">
        <v>252714.6</v>
      </c>
      <c r="I28" s="15">
        <v>10416300</v>
      </c>
      <c r="J28" s="15">
        <v>550000</v>
      </c>
      <c r="K28" s="15">
        <v>0</v>
      </c>
      <c r="L28" s="15">
        <v>0</v>
      </c>
      <c r="M28" s="15">
        <v>966300</v>
      </c>
      <c r="N28" s="15">
        <f>D28+I28</f>
        <v>239975674</v>
      </c>
    </row>
    <row r="29" spans="1:14" s="6" customFormat="1" ht="29.25" customHeight="1" x14ac:dyDescent="0.2">
      <c r="A29" s="5" t="s">
        <v>20</v>
      </c>
      <c r="B29" s="27"/>
      <c r="C29" s="20" t="s">
        <v>19</v>
      </c>
      <c r="D29" s="15">
        <f>230191654.2-632280.2</f>
        <v>229559374</v>
      </c>
      <c r="E29" s="15">
        <v>160088622</v>
      </c>
      <c r="F29" s="15">
        <v>0</v>
      </c>
      <c r="G29" s="15">
        <v>0</v>
      </c>
      <c r="H29" s="15">
        <v>252714.6</v>
      </c>
      <c r="I29" s="15">
        <v>10416300</v>
      </c>
      <c r="J29" s="15">
        <v>550000</v>
      </c>
      <c r="K29" s="15">
        <v>0</v>
      </c>
      <c r="L29" s="15">
        <v>0</v>
      </c>
      <c r="M29" s="15">
        <v>966300</v>
      </c>
      <c r="N29" s="15">
        <f>D29+I29</f>
        <v>239975674</v>
      </c>
    </row>
    <row r="30" spans="1:14" s="6" customFormat="1" ht="16.899999999999999" customHeight="1" x14ac:dyDescent="0.2">
      <c r="A30" s="7">
        <v>3511030</v>
      </c>
      <c r="B30" s="24" t="s">
        <v>22</v>
      </c>
      <c r="C30" s="21" t="s">
        <v>61</v>
      </c>
      <c r="D30" s="16">
        <f>6500000-632280.2</f>
        <v>5867719.7999999998</v>
      </c>
      <c r="E30" s="15"/>
      <c r="F30" s="15"/>
      <c r="G30" s="15"/>
      <c r="H30" s="15"/>
      <c r="I30" s="15"/>
      <c r="J30" s="15"/>
      <c r="K30" s="15"/>
      <c r="L30" s="15"/>
      <c r="M30" s="15"/>
      <c r="N30" s="16">
        <f t="shared" ref="N30" si="2">D30+I30</f>
        <v>5867719.7999999998</v>
      </c>
    </row>
    <row r="31" spans="1:14" ht="41.25" customHeight="1" x14ac:dyDescent="0.2">
      <c r="A31" s="7" t="s">
        <v>21</v>
      </c>
      <c r="B31" s="24" t="s">
        <v>22</v>
      </c>
      <c r="C31" s="21" t="s">
        <v>23</v>
      </c>
      <c r="D31" s="16">
        <v>63350317.600000001</v>
      </c>
      <c r="E31" s="16">
        <v>0</v>
      </c>
      <c r="F31" s="16">
        <v>0</v>
      </c>
      <c r="G31" s="16">
        <v>0</v>
      </c>
      <c r="H31" s="16">
        <v>0</v>
      </c>
      <c r="I31" s="16">
        <v>8900000</v>
      </c>
      <c r="J31" s="16">
        <v>0</v>
      </c>
      <c r="K31" s="16">
        <v>0</v>
      </c>
      <c r="L31" s="16">
        <v>0</v>
      </c>
      <c r="M31" s="16">
        <v>0</v>
      </c>
      <c r="N31" s="16">
        <v>72250317.600000009</v>
      </c>
    </row>
    <row r="32" spans="1:14" x14ac:dyDescent="0.2">
      <c r="A32" s="8"/>
    </row>
  </sheetData>
  <mergeCells count="16">
    <mergeCell ref="M6:M7"/>
    <mergeCell ref="L1:N1"/>
    <mergeCell ref="A3:N3"/>
    <mergeCell ref="A5:A7"/>
    <mergeCell ref="B5:B7"/>
    <mergeCell ref="C5:C7"/>
    <mergeCell ref="D5:H5"/>
    <mergeCell ref="I5:M5"/>
    <mergeCell ref="N5:N7"/>
    <mergeCell ref="D6:D7"/>
    <mergeCell ref="E6:E7"/>
    <mergeCell ref="F6:G6"/>
    <mergeCell ref="H6:H7"/>
    <mergeCell ref="I6:I7"/>
    <mergeCell ref="J6:J7"/>
    <mergeCell ref="K6:L6"/>
  </mergeCells>
  <pageMargins left="0.70866141732283472" right="0.70866141732283472" top="0.94488188976377963" bottom="0.94488188976377963" header="0.31496062992125984" footer="0.31496062992125984"/>
  <pageSetup paperSize="9" scale="60" fitToHeight="2" orientation="landscape" r:id="rId1"/>
  <headerFooter alignWithMargins="0">
    <oddFooter>&amp;R&amp;"Times New Roman,звичайний"&amp;P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603AC2-6796-4FBD-B65E-3B796F2F030A}"/>
</file>

<file path=customXml/itemProps2.xml><?xml version="1.0" encoding="utf-8"?>
<ds:datastoreItem xmlns:ds="http://schemas.openxmlformats.org/officeDocument/2006/customXml" ds:itemID="{E574EE3A-DB06-4DC5-A5E3-4B0284021BC2}"/>
</file>

<file path=customXml/itemProps3.xml><?xml version="1.0" encoding="utf-8"?>
<ds:datastoreItem xmlns:ds="http://schemas.openxmlformats.org/officeDocument/2006/customXml" ds:itemID="{CB781B2C-8F66-4133-AB8C-E585DD0784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дод2</vt:lpstr>
      <vt:lpstr>дод2!Заголовки_для_друку</vt:lpstr>
      <vt:lpstr>дод2!Область_друку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2020-11-16T04:07:57Z</dcterms:created>
  <dcterms:modified xsi:type="dcterms:W3CDTF">2020-11-16T04:07:57Z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